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BM_ADMIN\Desktop\"/>
    </mc:Choice>
  </mc:AlternateContent>
  <xr:revisionPtr revIDLastSave="0" documentId="13_ncr:1_{F82E4BE4-84E0-4F83-80D1-D8E27EEC64D3}" xr6:coauthVersionLast="40" xr6:coauthVersionMax="40" xr10:uidLastSave="{00000000-0000-0000-0000-000000000000}"/>
  <bookViews>
    <workbookView xWindow="0" yWindow="0" windowWidth="22344" windowHeight="10128" xr2:uid="{692CC5A6-C67A-4EB4-8256-6B167D35E90D}"/>
  </bookViews>
  <sheets>
    <sheet name="Sheet1" sheetId="1" r:id="rId1"/>
  </sheets>
  <definedNames>
    <definedName name="_xlnm.Print_Area" localSheetId="0">Sheet1!$A$1:$O$66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9" i="1" l="1"/>
  <c r="E34" i="1" l="1"/>
  <c r="F34" i="1" s="1"/>
  <c r="E33" i="1"/>
  <c r="F33" i="1" s="1"/>
  <c r="E32" i="1"/>
  <c r="F32" i="1" s="1"/>
  <c r="E31" i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E38" i="1"/>
  <c r="F38" i="1" s="1"/>
  <c r="E53" i="1"/>
  <c r="F53" i="1" s="1"/>
  <c r="E47" i="1"/>
  <c r="F47" i="1" s="1"/>
  <c r="E46" i="1"/>
  <c r="F46" i="1" s="1"/>
  <c r="E44" i="1"/>
  <c r="F44" i="1" s="1"/>
  <c r="E39" i="1"/>
  <c r="F39" i="1" s="1"/>
  <c r="E20" i="1"/>
  <c r="F20" i="1" s="1"/>
  <c r="E14" i="1"/>
  <c r="F14" i="1" s="1"/>
  <c r="E13" i="1"/>
  <c r="F13" i="1" s="1"/>
  <c r="E11" i="1"/>
  <c r="F11" i="1" s="1"/>
  <c r="E9" i="1"/>
  <c r="F9" i="1" s="1"/>
  <c r="E6" i="1"/>
  <c r="F6" i="1" s="1"/>
  <c r="D42" i="1"/>
  <c r="E42" i="1" s="1"/>
  <c r="F42" i="1" s="1"/>
  <c r="D48" i="1"/>
  <c r="E48" i="1" s="1"/>
  <c r="F48" i="1" s="1"/>
  <c r="D45" i="1"/>
  <c r="E45" i="1" s="1"/>
  <c r="F45" i="1" s="1"/>
  <c r="D22" i="1"/>
  <c r="E22" i="1" s="1"/>
  <c r="F22" i="1" s="1"/>
  <c r="D21" i="1"/>
  <c r="E21" i="1" s="1"/>
  <c r="F21" i="1" s="1"/>
  <c r="D17" i="1"/>
  <c r="E17" i="1" s="1"/>
  <c r="F17" i="1" s="1"/>
  <c r="D16" i="1"/>
  <c r="I17" i="1" s="1"/>
  <c r="D5" i="1"/>
  <c r="E5" i="1" s="1"/>
  <c r="F5" i="1" s="1"/>
  <c r="D15" i="1"/>
  <c r="E15" i="1" s="1"/>
  <c r="F15" i="1" s="1"/>
  <c r="D12" i="1"/>
  <c r="D8" i="1" s="1"/>
  <c r="E8" i="1" s="1"/>
  <c r="F8" i="1" s="1"/>
  <c r="E16" i="1" l="1"/>
  <c r="F16" i="1" s="1"/>
  <c r="O22" i="1"/>
  <c r="J17" i="1"/>
  <c r="I33" i="1"/>
  <c r="O6" i="1"/>
  <c r="D41" i="1"/>
  <c r="J33" i="1"/>
  <c r="E12" i="1"/>
  <c r="F12" i="1" s="1"/>
  <c r="D19" i="1"/>
  <c r="D7" i="1"/>
  <c r="D40" i="1"/>
  <c r="D55" i="1"/>
  <c r="D50" i="1"/>
  <c r="D54" i="1"/>
  <c r="D52" i="1"/>
  <c r="E55" i="1" l="1"/>
  <c r="F55" i="1" s="1"/>
  <c r="J66" i="1"/>
  <c r="E52" i="1"/>
  <c r="F52" i="1" s="1"/>
  <c r="I53" i="1"/>
  <c r="E40" i="1"/>
  <c r="F40" i="1" s="1"/>
  <c r="I37" i="1"/>
  <c r="E54" i="1"/>
  <c r="F54" i="1" s="1"/>
  <c r="I66" i="1"/>
  <c r="E49" i="1"/>
  <c r="F49" i="1" s="1"/>
  <c r="I50" i="1"/>
  <c r="E19" i="1"/>
  <c r="F19" i="1" s="1"/>
  <c r="I20" i="1"/>
  <c r="E50" i="1"/>
  <c r="F50" i="1" s="1"/>
  <c r="J50" i="1"/>
  <c r="E7" i="1"/>
  <c r="F7" i="1" s="1"/>
  <c r="I4" i="1"/>
  <c r="E41" i="1"/>
  <c r="F41" i="1" s="1"/>
  <c r="O55" i="1"/>
  <c r="O39" i="1"/>
</calcChain>
</file>

<file path=xl/sharedStrings.xml><?xml version="1.0" encoding="utf-8"?>
<sst xmlns="http://schemas.openxmlformats.org/spreadsheetml/2006/main" count="130" uniqueCount="66">
  <si>
    <t>Finish Width</t>
  </si>
  <si>
    <t>FW</t>
  </si>
  <si>
    <t>FL</t>
  </si>
  <si>
    <t>FA= 1/2" I usually use this</t>
  </si>
  <si>
    <t>PW = FW ÷ P#</t>
  </si>
  <si>
    <t>SAT = SA x 2</t>
  </si>
  <si>
    <t>P# = FW ÷ PW</t>
  </si>
  <si>
    <t>RA= 1/2" I usually use this , RA adjusts the puffiness of the pleat</t>
  </si>
  <si>
    <t>FW = PW x P#</t>
  </si>
  <si>
    <t>CW = P# x (PW + RA) + SAT + TFA</t>
  </si>
  <si>
    <t>CL = FL + SAT</t>
  </si>
  <si>
    <t>TFA = (P# - 1) x FA</t>
  </si>
  <si>
    <t>PP1 = SA + PW + RA + (1/2 FA)</t>
  </si>
  <si>
    <t xml:space="preserve">PP2 = PW + RA + FA </t>
  </si>
  <si>
    <t>BW = (P# x BS) + FW + SAT</t>
  </si>
  <si>
    <t xml:space="preserve">3/8" on 2" peats.  </t>
  </si>
  <si>
    <t>B1 = SA + PW + BS + (1/2 FA)</t>
  </si>
  <si>
    <t xml:space="preserve">B2 = PW + BS </t>
  </si>
  <si>
    <t>CW</t>
  </si>
  <si>
    <t>CL</t>
  </si>
  <si>
    <t>PW</t>
  </si>
  <si>
    <t>SA</t>
  </si>
  <si>
    <t>SAT</t>
  </si>
  <si>
    <t>RA</t>
  </si>
  <si>
    <t>FA</t>
  </si>
  <si>
    <t>TFA</t>
  </si>
  <si>
    <t>BW</t>
  </si>
  <si>
    <t>BS</t>
  </si>
  <si>
    <t>P#</t>
  </si>
  <si>
    <t>PP1</t>
  </si>
  <si>
    <t>PP2</t>
  </si>
  <si>
    <t>B1</t>
  </si>
  <si>
    <t>B2</t>
  </si>
  <si>
    <t>Finish Length</t>
  </si>
  <si>
    <t>Cut Width</t>
  </si>
  <si>
    <t>Cut Length</t>
  </si>
  <si>
    <t>Pleat Width</t>
  </si>
  <si>
    <t>Pleat Number</t>
  </si>
  <si>
    <t>Seam Allowance</t>
  </si>
  <si>
    <t>Seam Allowance Total</t>
  </si>
  <si>
    <t>Roll Allowance</t>
  </si>
  <si>
    <t>Fold Allowance</t>
  </si>
  <si>
    <t xml:space="preserve">Total Fold Allowance </t>
  </si>
  <si>
    <t>Plot Point 1</t>
  </si>
  <si>
    <t>Plot Point 2</t>
  </si>
  <si>
    <t>Base Width</t>
  </si>
  <si>
    <t>Base Shrinkage</t>
  </si>
  <si>
    <t>Base Mark 1</t>
  </si>
  <si>
    <t>Base Mark 2</t>
  </si>
  <si>
    <t>1/8</t>
  </si>
  <si>
    <t>1/4</t>
  </si>
  <si>
    <t>3/8</t>
  </si>
  <si>
    <t>1/2</t>
  </si>
  <si>
    <t>5/8</t>
  </si>
  <si>
    <t>3/4</t>
  </si>
  <si>
    <t>7/8</t>
  </si>
  <si>
    <t>Inch</t>
  </si>
  <si>
    <t>mm</t>
  </si>
  <si>
    <t>8/8</t>
  </si>
  <si>
    <t>cm</t>
  </si>
  <si>
    <t>Enter Pleat Width, Pleat # &amp; Finish Length to calculate</t>
  </si>
  <si>
    <t>Enter Finish Width, Finish Length &amp; Pleat # to calculate</t>
  </si>
  <si>
    <t>1/16</t>
  </si>
  <si>
    <t>7/16</t>
  </si>
  <si>
    <t>Top Vinyl / Leather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</si>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</sst>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2" borderId="1" xfId="0" applyFill="1" applyBorder="1"/>
    <xf numFmtId="164" fontId="0" fillId="2" borderId="1" xfId="0" applyNumberFormat="1" applyFill="1" applyBorder="1" applyAlignment="1">
      <alignment horizontal="center"/>
    </xf>
    <xf numFmtId="0" fontId="0" fillId="0" borderId="1" xfId="0" applyFill="1" applyBorder="1"/>
    <xf numFmtId="164" fontId="0" fillId="0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0" borderId="2" xfId="0" applyBorder="1"/>
    <xf numFmtId="0" fontId="0" fillId="0" borderId="0" xfId="0" applyNumberFormat="1"/>
    <xf numFmtId="0" fontId="0" fillId="0" borderId="0" xfId="0" quotePrefix="1" applyNumberFormat="1"/>
    <xf numFmtId="0" fontId="0" fillId="0" borderId="0" xfId="0" quotePrefix="1"/>
    <xf numFmtId="164" fontId="1" fillId="0" borderId="2" xfId="0" applyNumberFormat="1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164" fontId="0" fillId="0" borderId="11" xfId="0" applyNumberFormat="1" applyBorder="1" applyAlignment="1">
      <alignment horizontal="center"/>
    </xf>
    <xf numFmtId="164" fontId="0" fillId="0" borderId="11" xfId="0" applyNumberFormat="1" applyFill="1" applyBorder="1" applyAlignment="1">
      <alignment horizontal="center"/>
    </xf>
    <xf numFmtId="0" fontId="0" fillId="0" borderId="12" xfId="0" applyBorder="1"/>
    <xf numFmtId="0" fontId="2" fillId="0" borderId="13" xfId="0" applyFont="1" applyBorder="1"/>
    <xf numFmtId="0" fontId="0" fillId="0" borderId="14" xfId="0" applyBorder="1"/>
    <xf numFmtId="164" fontId="0" fillId="0" borderId="14" xfId="0" applyNumberFormat="1" applyBorder="1" applyAlignment="1">
      <alignment horizontal="center"/>
    </xf>
    <xf numFmtId="0" fontId="0" fillId="0" borderId="15" xfId="0" applyBorder="1"/>
    <xf numFmtId="0" fontId="1" fillId="2" borderId="8" xfId="0" applyFont="1" applyFill="1" applyBorder="1"/>
    <xf numFmtId="0" fontId="1" fillId="0" borderId="8" xfId="0" applyFont="1" applyFill="1" applyBorder="1"/>
    <xf numFmtId="0" fontId="1" fillId="0" borderId="8" xfId="0" applyFont="1" applyBorder="1"/>
    <xf numFmtId="0" fontId="1" fillId="0" borderId="10" xfId="0" applyFont="1" applyBorder="1"/>
    <xf numFmtId="0" fontId="1" fillId="0" borderId="0" xfId="0" applyFont="1" applyBorder="1"/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1" fillId="0" borderId="0" xfId="0" applyFont="1"/>
    <xf numFmtId="0" fontId="0" fillId="0" borderId="0" xfId="0" quotePrefix="1" applyAlignment="1">
      <alignment horizontal="center"/>
    </xf>
    <xf numFmtId="0" fontId="0" fillId="0" borderId="0" xfId="0" applyAlignment="1"/>
    <xf numFmtId="164" fontId="0" fillId="0" borderId="17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A92DD-05BF-46B7-9922-7F688A6CF8F2}">
  <sheetPr>
    <pageSetUpPr fitToPage="1"/>
  </sheetPr>
  <dimension ref="B2:O66"/>
  <sheetViews>
    <sheetView tabSelected="1" topLeftCell="A19" zoomScaleNormal="100" workbookViewId="0">
      <selection activeCell="I4" sqref="I4:M4"/>
    </sheetView>
  </sheetViews>
  <sheetFormatPr defaultRowHeight="14.4" x14ac:dyDescent="0.3"/>
  <cols>
    <col min="1" max="1" width="2.88671875" customWidth="1"/>
    <col min="2" max="2" width="21.6640625" customWidth="1"/>
    <col min="3" max="3" width="6.109375" customWidth="1"/>
    <col min="4" max="6" width="9.109375" style="2"/>
    <col min="7" max="7" width="64" customWidth="1"/>
    <col min="8" max="8" width="5.109375" customWidth="1"/>
    <col min="9" max="9" width="12.5546875" customWidth="1"/>
    <col min="14" max="14" width="3.88671875" customWidth="1"/>
    <col min="15" max="15" width="6.33203125" customWidth="1"/>
  </cols>
  <sheetData>
    <row r="2" spans="2:15" ht="15" thickBot="1" x14ac:dyDescent="0.35"/>
    <row r="3" spans="2:15" ht="27" thickTop="1" thickBot="1" x14ac:dyDescent="0.55000000000000004">
      <c r="B3" s="22" t="s">
        <v>60</v>
      </c>
      <c r="C3" s="23"/>
      <c r="D3" s="24"/>
      <c r="E3" s="24"/>
      <c r="F3" s="24"/>
      <c r="G3" s="25"/>
    </row>
    <row r="4" spans="2:15" ht="15" thickTop="1" x14ac:dyDescent="0.3">
      <c r="B4" s="15"/>
      <c r="C4" s="10"/>
      <c r="D4" s="14" t="s">
        <v>56</v>
      </c>
      <c r="E4" s="14" t="s">
        <v>57</v>
      </c>
      <c r="F4" s="14" t="s">
        <v>59</v>
      </c>
      <c r="G4" s="16"/>
      <c r="I4" s="37">
        <f>D7</f>
        <v>78.5</v>
      </c>
      <c r="J4" s="38"/>
      <c r="K4" s="38"/>
      <c r="L4" s="38"/>
      <c r="M4" s="39"/>
    </row>
    <row r="5" spans="2:15" ht="15" thickBot="1" x14ac:dyDescent="0.35">
      <c r="B5" s="28" t="s">
        <v>0</v>
      </c>
      <c r="C5" s="3" t="s">
        <v>1</v>
      </c>
      <c r="D5" s="4">
        <f>D9*D10</f>
        <v>52</v>
      </c>
      <c r="E5" s="4">
        <f>D5*25.4</f>
        <v>1320.8</v>
      </c>
      <c r="F5" s="4">
        <f>E5/10</f>
        <v>132.07999999999998</v>
      </c>
      <c r="G5" s="17" t="s">
        <v>8</v>
      </c>
    </row>
    <row r="6" spans="2:15" ht="15" thickTop="1" x14ac:dyDescent="0.3">
      <c r="B6" s="26" t="s">
        <v>33</v>
      </c>
      <c r="C6" s="5" t="s">
        <v>2</v>
      </c>
      <c r="D6" s="6">
        <v>24</v>
      </c>
      <c r="E6" s="4">
        <f t="shared" ref="E6:E22" si="0">D6*25.4</f>
        <v>609.59999999999991</v>
      </c>
      <c r="F6" s="4">
        <f t="shared" ref="F6:F22" si="1">E6/10</f>
        <v>60.959999999999994</v>
      </c>
      <c r="G6" s="17"/>
      <c r="I6" s="40"/>
      <c r="J6" s="40"/>
      <c r="K6" s="43" t="s">
        <v>64</v>
      </c>
      <c r="L6" s="44"/>
      <c r="M6" s="45"/>
      <c r="O6" s="52">
        <f>D8</f>
        <v>25</v>
      </c>
    </row>
    <row r="7" spans="2:15" x14ac:dyDescent="0.3">
      <c r="B7" s="28" t="s">
        <v>34</v>
      </c>
      <c r="C7" s="3" t="s">
        <v>18</v>
      </c>
      <c r="D7" s="4">
        <f>D10*(D9+D13)+D12+D15</f>
        <v>78.5</v>
      </c>
      <c r="E7" s="4">
        <f t="shared" si="0"/>
        <v>1993.8999999999999</v>
      </c>
      <c r="F7" s="4">
        <f t="shared" si="1"/>
        <v>199.39</v>
      </c>
      <c r="G7" s="17" t="s">
        <v>9</v>
      </c>
      <c r="I7" s="41"/>
      <c r="J7" s="41"/>
      <c r="K7" s="46"/>
      <c r="L7" s="47"/>
      <c r="M7" s="48"/>
      <c r="O7" s="53"/>
    </row>
    <row r="8" spans="2:15" x14ac:dyDescent="0.3">
      <c r="B8" s="28" t="s">
        <v>35</v>
      </c>
      <c r="C8" s="3" t="s">
        <v>19</v>
      </c>
      <c r="D8" s="4">
        <f>D6+D12</f>
        <v>25</v>
      </c>
      <c r="E8" s="4">
        <f t="shared" si="0"/>
        <v>635</v>
      </c>
      <c r="F8" s="4">
        <f t="shared" si="1"/>
        <v>63.5</v>
      </c>
      <c r="G8" s="17" t="s">
        <v>10</v>
      </c>
      <c r="I8" s="41"/>
      <c r="J8" s="41"/>
      <c r="K8" s="46"/>
      <c r="L8" s="47"/>
      <c r="M8" s="48"/>
      <c r="O8" s="53"/>
    </row>
    <row r="9" spans="2:15" x14ac:dyDescent="0.3">
      <c r="B9" s="26" t="s">
        <v>36</v>
      </c>
      <c r="C9" s="5" t="s">
        <v>20</v>
      </c>
      <c r="D9" s="6">
        <v>2</v>
      </c>
      <c r="E9" s="4">
        <f t="shared" si="0"/>
        <v>50.8</v>
      </c>
      <c r="F9" s="4">
        <f t="shared" si="1"/>
        <v>5.08</v>
      </c>
      <c r="G9" s="17" t="s">
        <v>4</v>
      </c>
      <c r="I9" s="41"/>
      <c r="J9" s="41"/>
      <c r="K9" s="46"/>
      <c r="L9" s="47"/>
      <c r="M9" s="48"/>
      <c r="O9" s="53"/>
    </row>
    <row r="10" spans="2:15" x14ac:dyDescent="0.3">
      <c r="B10" s="26" t="s">
        <v>37</v>
      </c>
      <c r="C10" s="5" t="s">
        <v>28</v>
      </c>
      <c r="D10" s="9">
        <v>26</v>
      </c>
      <c r="E10" s="4"/>
      <c r="F10" s="4"/>
      <c r="G10" s="17" t="s">
        <v>6</v>
      </c>
      <c r="I10" s="41"/>
      <c r="J10" s="41"/>
      <c r="K10" s="46"/>
      <c r="L10" s="47"/>
      <c r="M10" s="48"/>
      <c r="O10" s="53"/>
    </row>
    <row r="11" spans="2:15" x14ac:dyDescent="0.3">
      <c r="B11" s="28" t="s">
        <v>38</v>
      </c>
      <c r="C11" s="3" t="s">
        <v>21</v>
      </c>
      <c r="D11" s="4">
        <v>0.5</v>
      </c>
      <c r="E11" s="4">
        <f t="shared" si="0"/>
        <v>12.7</v>
      </c>
      <c r="F11" s="4">
        <f t="shared" si="1"/>
        <v>1.27</v>
      </c>
      <c r="G11" s="17"/>
      <c r="I11" s="41"/>
      <c r="J11" s="41"/>
      <c r="K11" s="46"/>
      <c r="L11" s="47"/>
      <c r="M11" s="48"/>
      <c r="O11" s="53"/>
    </row>
    <row r="12" spans="2:15" x14ac:dyDescent="0.3">
      <c r="B12" s="28" t="s">
        <v>39</v>
      </c>
      <c r="C12" s="3" t="s">
        <v>22</v>
      </c>
      <c r="D12" s="4">
        <f>D11*2</f>
        <v>1</v>
      </c>
      <c r="E12" s="4">
        <f t="shared" si="0"/>
        <v>25.4</v>
      </c>
      <c r="F12" s="4">
        <f t="shared" si="1"/>
        <v>2.54</v>
      </c>
      <c r="G12" s="17" t="s">
        <v>5</v>
      </c>
      <c r="I12" s="41"/>
      <c r="J12" s="41"/>
      <c r="K12" s="46"/>
      <c r="L12" s="47"/>
      <c r="M12" s="48"/>
      <c r="O12" s="53"/>
    </row>
    <row r="13" spans="2:15" x14ac:dyDescent="0.3">
      <c r="B13" s="28" t="s">
        <v>40</v>
      </c>
      <c r="C13" s="3" t="s">
        <v>23</v>
      </c>
      <c r="D13" s="4">
        <v>0.5</v>
      </c>
      <c r="E13" s="4">
        <f t="shared" si="0"/>
        <v>12.7</v>
      </c>
      <c r="F13" s="4">
        <f t="shared" si="1"/>
        <v>1.27</v>
      </c>
      <c r="G13" s="17" t="s">
        <v>7</v>
      </c>
      <c r="I13" s="41"/>
      <c r="J13" s="41"/>
      <c r="K13" s="46"/>
      <c r="L13" s="47"/>
      <c r="M13" s="48"/>
      <c r="O13" s="53"/>
    </row>
    <row r="14" spans="2:15" x14ac:dyDescent="0.3">
      <c r="B14" s="28" t="s">
        <v>41</v>
      </c>
      <c r="C14" s="3" t="s">
        <v>24</v>
      </c>
      <c r="D14" s="4">
        <v>0.5</v>
      </c>
      <c r="E14" s="4">
        <f t="shared" si="0"/>
        <v>12.7</v>
      </c>
      <c r="F14" s="4">
        <f t="shared" si="1"/>
        <v>1.27</v>
      </c>
      <c r="G14" s="17" t="s">
        <v>3</v>
      </c>
      <c r="I14" s="41"/>
      <c r="J14" s="41"/>
      <c r="K14" s="46"/>
      <c r="L14" s="47"/>
      <c r="M14" s="48"/>
      <c r="O14" s="53"/>
    </row>
    <row r="15" spans="2:15" ht="15" thickBot="1" x14ac:dyDescent="0.35">
      <c r="B15" s="28" t="s">
        <v>42</v>
      </c>
      <c r="C15" s="3" t="s">
        <v>25</v>
      </c>
      <c r="D15" s="4">
        <f>(D10-1)*D14</f>
        <v>12.5</v>
      </c>
      <c r="E15" s="4">
        <f t="shared" si="0"/>
        <v>317.5</v>
      </c>
      <c r="F15" s="4">
        <f t="shared" si="1"/>
        <v>31.75</v>
      </c>
      <c r="G15" s="17" t="s">
        <v>11</v>
      </c>
      <c r="I15" s="42"/>
      <c r="J15" s="42"/>
      <c r="K15" s="49"/>
      <c r="L15" s="50"/>
      <c r="M15" s="51"/>
      <c r="O15" s="54"/>
    </row>
    <row r="16" spans="2:15" ht="15" thickTop="1" x14ac:dyDescent="0.3">
      <c r="B16" s="28" t="s">
        <v>43</v>
      </c>
      <c r="C16" s="3" t="s">
        <v>29</v>
      </c>
      <c r="D16" s="4">
        <f>D11+D9+D13+(D14/2)</f>
        <v>3.25</v>
      </c>
      <c r="E16" s="4">
        <f t="shared" si="0"/>
        <v>82.55</v>
      </c>
      <c r="F16" s="4">
        <f t="shared" si="1"/>
        <v>8.254999999999999</v>
      </c>
      <c r="G16" s="17" t="s">
        <v>12</v>
      </c>
      <c r="I16" s="34" t="s">
        <v>29</v>
      </c>
      <c r="J16" s="1" t="s">
        <v>30</v>
      </c>
      <c r="O16" s="35"/>
    </row>
    <row r="17" spans="2:15" x14ac:dyDescent="0.3">
      <c r="B17" s="28" t="s">
        <v>44</v>
      </c>
      <c r="C17" s="3" t="s">
        <v>30</v>
      </c>
      <c r="D17" s="4">
        <f>D9+D13+D14</f>
        <v>3</v>
      </c>
      <c r="E17" s="4">
        <f t="shared" si="0"/>
        <v>76.199999999999989</v>
      </c>
      <c r="F17" s="4">
        <f t="shared" si="1"/>
        <v>7.6199999999999992</v>
      </c>
      <c r="G17" s="17" t="s">
        <v>13</v>
      </c>
      <c r="I17" s="36">
        <f>D16</f>
        <v>3.25</v>
      </c>
      <c r="J17" s="36">
        <f>D17</f>
        <v>3</v>
      </c>
    </row>
    <row r="18" spans="2:15" x14ac:dyDescent="0.3">
      <c r="B18" s="28"/>
      <c r="C18" s="3"/>
      <c r="D18" s="4"/>
      <c r="E18" s="4"/>
      <c r="F18" s="4"/>
      <c r="G18" s="17"/>
    </row>
    <row r="19" spans="2:15" x14ac:dyDescent="0.3">
      <c r="B19" s="28" t="s">
        <v>45</v>
      </c>
      <c r="C19" s="3" t="s">
        <v>26</v>
      </c>
      <c r="D19" s="4">
        <f>(D10*D20)+D5+D12</f>
        <v>62.75</v>
      </c>
      <c r="E19" s="4">
        <f t="shared" si="0"/>
        <v>1593.85</v>
      </c>
      <c r="F19" s="4">
        <f t="shared" si="1"/>
        <v>159.38499999999999</v>
      </c>
      <c r="G19" s="17" t="s">
        <v>14</v>
      </c>
    </row>
    <row r="20" spans="2:15" x14ac:dyDescent="0.3">
      <c r="B20" s="28" t="s">
        <v>46</v>
      </c>
      <c r="C20" s="3" t="s">
        <v>27</v>
      </c>
      <c r="D20" s="4">
        <v>0.375</v>
      </c>
      <c r="E20" s="4">
        <f t="shared" si="0"/>
        <v>9.5249999999999986</v>
      </c>
      <c r="F20" s="4">
        <f t="shared" si="1"/>
        <v>0.9524999999999999</v>
      </c>
      <c r="G20" s="17" t="s">
        <v>15</v>
      </c>
      <c r="I20" s="37">
        <f>D19</f>
        <v>62.75</v>
      </c>
      <c r="J20" s="38"/>
      <c r="K20" s="38"/>
      <c r="L20" s="38"/>
      <c r="M20" s="39"/>
    </row>
    <row r="21" spans="2:15" ht="15" thickBot="1" x14ac:dyDescent="0.35">
      <c r="B21" s="28" t="s">
        <v>47</v>
      </c>
      <c r="C21" s="3" t="s">
        <v>31</v>
      </c>
      <c r="D21" s="4">
        <f>D11+D9+D20+(D14/2)</f>
        <v>3.125</v>
      </c>
      <c r="E21" s="4">
        <f t="shared" si="0"/>
        <v>79.375</v>
      </c>
      <c r="F21" s="4">
        <f t="shared" si="1"/>
        <v>7.9375</v>
      </c>
      <c r="G21" s="17" t="s">
        <v>16</v>
      </c>
    </row>
    <row r="22" spans="2:15" ht="15.6" thickTop="1" thickBot="1" x14ac:dyDescent="0.35">
      <c r="B22" s="29" t="s">
        <v>48</v>
      </c>
      <c r="C22" s="18" t="s">
        <v>32</v>
      </c>
      <c r="D22" s="19">
        <f>D9+D20</f>
        <v>2.375</v>
      </c>
      <c r="E22" s="19">
        <f t="shared" si="0"/>
        <v>60.324999999999996</v>
      </c>
      <c r="F22" s="19">
        <f t="shared" si="1"/>
        <v>6.0324999999999998</v>
      </c>
      <c r="G22" s="21" t="s">
        <v>17</v>
      </c>
      <c r="I22" s="40"/>
      <c r="J22" s="40"/>
      <c r="K22" s="43" t="s">
        <v>65</v>
      </c>
      <c r="L22" s="44"/>
      <c r="M22" s="45"/>
      <c r="O22" s="52">
        <f>D8</f>
        <v>25</v>
      </c>
    </row>
    <row r="23" spans="2:15" ht="15" thickTop="1" x14ac:dyDescent="0.3">
      <c r="B23" s="30"/>
      <c r="C23" s="31"/>
      <c r="D23" s="32"/>
      <c r="E23" s="32"/>
      <c r="F23" s="32"/>
      <c r="G23" s="31"/>
      <c r="I23" s="41"/>
      <c r="J23" s="41"/>
      <c r="K23" s="46"/>
      <c r="L23" s="47"/>
      <c r="M23" s="48"/>
      <c r="O23" s="53"/>
    </row>
    <row r="24" spans="2:15" x14ac:dyDescent="0.3">
      <c r="B24" s="30"/>
      <c r="C24" s="31"/>
      <c r="D24"/>
      <c r="E24" s="33" t="s">
        <v>56</v>
      </c>
      <c r="F24" s="33" t="s">
        <v>57</v>
      </c>
      <c r="G24" s="31"/>
      <c r="I24" s="41"/>
      <c r="J24" s="41"/>
      <c r="K24" s="46"/>
      <c r="L24" s="47"/>
      <c r="M24" s="48"/>
      <c r="O24" s="53"/>
    </row>
    <row r="25" spans="2:15" x14ac:dyDescent="0.3">
      <c r="B25" s="30"/>
      <c r="C25" s="31"/>
      <c r="D25" s="13" t="s">
        <v>62</v>
      </c>
      <c r="E25">
        <f>1/16</f>
        <v>6.25E-2</v>
      </c>
      <c r="F25">
        <f>E25*25.4</f>
        <v>1.5874999999999999</v>
      </c>
      <c r="G25" s="31"/>
      <c r="I25" s="41"/>
      <c r="J25" s="41"/>
      <c r="K25" s="46"/>
      <c r="L25" s="47"/>
      <c r="M25" s="48"/>
      <c r="O25" s="53"/>
    </row>
    <row r="26" spans="2:15" x14ac:dyDescent="0.3">
      <c r="B26" s="30"/>
      <c r="C26" s="31"/>
      <c r="D26" s="12" t="s">
        <v>49</v>
      </c>
      <c r="E26" s="11">
        <f>1/8</f>
        <v>0.125</v>
      </c>
      <c r="F26">
        <f>E26*25.4</f>
        <v>3.1749999999999998</v>
      </c>
      <c r="G26" s="31"/>
      <c r="I26" s="41"/>
      <c r="J26" s="41"/>
      <c r="K26" s="46"/>
      <c r="L26" s="47"/>
      <c r="M26" s="48"/>
      <c r="O26" s="53"/>
    </row>
    <row r="27" spans="2:15" x14ac:dyDescent="0.3">
      <c r="B27" s="30"/>
      <c r="C27" s="31"/>
      <c r="D27" s="13" t="s">
        <v>50</v>
      </c>
      <c r="E27">
        <f>1/4</f>
        <v>0.25</v>
      </c>
      <c r="F27">
        <f t="shared" ref="F27:F29" si="2">E27*25.4</f>
        <v>6.35</v>
      </c>
      <c r="G27" s="31"/>
      <c r="I27" s="41"/>
      <c r="J27" s="41"/>
      <c r="K27" s="46"/>
      <c r="L27" s="47"/>
      <c r="M27" s="48"/>
      <c r="O27" s="53"/>
    </row>
    <row r="28" spans="2:15" x14ac:dyDescent="0.3">
      <c r="B28" s="30"/>
      <c r="C28" s="31"/>
      <c r="D28" s="13" t="s">
        <v>51</v>
      </c>
      <c r="E28">
        <f>3/8</f>
        <v>0.375</v>
      </c>
      <c r="F28">
        <f t="shared" si="2"/>
        <v>9.5249999999999986</v>
      </c>
      <c r="G28" s="31"/>
      <c r="I28" s="41"/>
      <c r="J28" s="41"/>
      <c r="K28" s="46"/>
      <c r="L28" s="47"/>
      <c r="M28" s="48"/>
      <c r="O28" s="53"/>
    </row>
    <row r="29" spans="2:15" x14ac:dyDescent="0.3">
      <c r="B29" s="30"/>
      <c r="C29" s="31"/>
      <c r="D29" s="13" t="s">
        <v>63</v>
      </c>
      <c r="E29">
        <f>7/16</f>
        <v>0.4375</v>
      </c>
      <c r="F29">
        <f t="shared" si="2"/>
        <v>11.112499999999999</v>
      </c>
      <c r="G29" s="31"/>
      <c r="I29" s="41"/>
      <c r="J29" s="41"/>
      <c r="K29" s="46"/>
      <c r="L29" s="47"/>
      <c r="M29" s="48"/>
      <c r="O29" s="53"/>
    </row>
    <row r="30" spans="2:15" x14ac:dyDescent="0.3">
      <c r="B30" s="30"/>
      <c r="C30" s="31"/>
      <c r="D30" s="13" t="s">
        <v>52</v>
      </c>
      <c r="E30">
        <f>4/8</f>
        <v>0.5</v>
      </c>
      <c r="F30">
        <f>E30*25.4</f>
        <v>12.7</v>
      </c>
      <c r="G30" s="31"/>
      <c r="I30" s="41"/>
      <c r="J30" s="41"/>
      <c r="K30" s="46"/>
      <c r="L30" s="47"/>
      <c r="M30" s="48"/>
      <c r="O30" s="53"/>
    </row>
    <row r="31" spans="2:15" ht="15" thickBot="1" x14ac:dyDescent="0.35">
      <c r="B31" s="30"/>
      <c r="C31" s="31"/>
      <c r="D31" s="13" t="s">
        <v>53</v>
      </c>
      <c r="E31">
        <f>5/8</f>
        <v>0.625</v>
      </c>
      <c r="F31">
        <f>E31*25.4</f>
        <v>15.875</v>
      </c>
      <c r="G31" s="31"/>
      <c r="I31" s="42"/>
      <c r="J31" s="42"/>
      <c r="K31" s="49"/>
      <c r="L31" s="50"/>
      <c r="M31" s="51"/>
      <c r="O31" s="54"/>
    </row>
    <row r="32" spans="2:15" ht="15" thickTop="1" x14ac:dyDescent="0.3">
      <c r="B32" s="30"/>
      <c r="C32" s="31"/>
      <c r="D32" s="13" t="s">
        <v>54</v>
      </c>
      <c r="E32">
        <f>6/8</f>
        <v>0.75</v>
      </c>
      <c r="F32">
        <f>E32*25.4</f>
        <v>19.049999999999997</v>
      </c>
      <c r="G32" s="31"/>
      <c r="I32" s="34" t="s">
        <v>29</v>
      </c>
      <c r="J32" s="1" t="s">
        <v>30</v>
      </c>
      <c r="O32" s="35"/>
    </row>
    <row r="33" spans="2:15" x14ac:dyDescent="0.3">
      <c r="B33" s="30"/>
      <c r="C33" s="31"/>
      <c r="D33" s="13" t="s">
        <v>55</v>
      </c>
      <c r="E33">
        <f>7/8</f>
        <v>0.875</v>
      </c>
      <c r="F33">
        <f>E33*25.4</f>
        <v>22.224999999999998</v>
      </c>
      <c r="G33" s="31"/>
      <c r="I33" s="36">
        <f>D21</f>
        <v>3.125</v>
      </c>
      <c r="J33" s="36">
        <f>D22</f>
        <v>2.375</v>
      </c>
    </row>
    <row r="34" spans="2:15" x14ac:dyDescent="0.3">
      <c r="B34" s="30"/>
      <c r="C34" s="31"/>
      <c r="D34" s="13" t="s">
        <v>58</v>
      </c>
      <c r="E34">
        <f>8/8</f>
        <v>1</v>
      </c>
      <c r="F34">
        <f>E34*25.4</f>
        <v>25.4</v>
      </c>
      <c r="G34" s="31"/>
    </row>
    <row r="35" spans="2:15" ht="15" thickBot="1" x14ac:dyDescent="0.35"/>
    <row r="36" spans="2:15" ht="27" thickTop="1" thickBot="1" x14ac:dyDescent="0.55000000000000004">
      <c r="B36" s="22" t="s">
        <v>61</v>
      </c>
      <c r="C36" s="23"/>
      <c r="D36" s="24"/>
      <c r="E36" s="24"/>
      <c r="F36" s="24"/>
      <c r="G36" s="25"/>
    </row>
    <row r="37" spans="2:15" ht="15" thickTop="1" x14ac:dyDescent="0.3">
      <c r="B37" s="15"/>
      <c r="C37" s="10"/>
      <c r="D37" s="14" t="s">
        <v>56</v>
      </c>
      <c r="E37" s="14" t="s">
        <v>57</v>
      </c>
      <c r="F37" s="14" t="s">
        <v>59</v>
      </c>
      <c r="G37" s="16"/>
      <c r="I37" s="37">
        <f>D40</f>
        <v>79.5</v>
      </c>
      <c r="J37" s="38"/>
      <c r="K37" s="38"/>
      <c r="L37" s="38"/>
      <c r="M37" s="39"/>
    </row>
    <row r="38" spans="2:15" ht="15" thickBot="1" x14ac:dyDescent="0.35">
      <c r="B38" s="26" t="s">
        <v>0</v>
      </c>
      <c r="C38" s="5" t="s">
        <v>1</v>
      </c>
      <c r="D38" s="6">
        <v>53</v>
      </c>
      <c r="E38" s="8">
        <f>D38*25.4</f>
        <v>1346.1999999999998</v>
      </c>
      <c r="F38" s="8">
        <f>E38/10</f>
        <v>134.61999999999998</v>
      </c>
      <c r="G38" s="17" t="s">
        <v>8</v>
      </c>
    </row>
    <row r="39" spans="2:15" ht="15" thickTop="1" x14ac:dyDescent="0.3">
      <c r="B39" s="26" t="s">
        <v>33</v>
      </c>
      <c r="C39" s="5" t="s">
        <v>2</v>
      </c>
      <c r="D39" s="6">
        <v>22</v>
      </c>
      <c r="E39" s="8">
        <f t="shared" ref="E39:E55" si="3">D39*25.4</f>
        <v>558.79999999999995</v>
      </c>
      <c r="F39" s="8">
        <f t="shared" ref="F39:F55" si="4">E39/10</f>
        <v>55.879999999999995</v>
      </c>
      <c r="G39" s="17"/>
      <c r="I39" s="40"/>
      <c r="J39" s="40"/>
      <c r="K39" s="43" t="s">
        <v>64</v>
      </c>
      <c r="L39" s="44"/>
      <c r="M39" s="45"/>
      <c r="O39" s="52">
        <f>D41</f>
        <v>23</v>
      </c>
    </row>
    <row r="40" spans="2:15" x14ac:dyDescent="0.3">
      <c r="B40" s="27" t="s">
        <v>34</v>
      </c>
      <c r="C40" s="7" t="s">
        <v>18</v>
      </c>
      <c r="D40" s="8">
        <f>D43*(D42+D46)+D45+D48</f>
        <v>79.5</v>
      </c>
      <c r="E40" s="8">
        <f t="shared" si="3"/>
        <v>2019.3</v>
      </c>
      <c r="F40" s="8">
        <f t="shared" si="4"/>
        <v>201.93</v>
      </c>
      <c r="G40" s="17" t="s">
        <v>9</v>
      </c>
      <c r="I40" s="41"/>
      <c r="J40" s="41"/>
      <c r="K40" s="46"/>
      <c r="L40" s="47"/>
      <c r="M40" s="48"/>
      <c r="O40" s="53"/>
    </row>
    <row r="41" spans="2:15" x14ac:dyDescent="0.3">
      <c r="B41" s="27" t="s">
        <v>35</v>
      </c>
      <c r="C41" s="7" t="s">
        <v>19</v>
      </c>
      <c r="D41" s="8">
        <f>D39+D45</f>
        <v>23</v>
      </c>
      <c r="E41" s="8">
        <f t="shared" si="3"/>
        <v>584.19999999999993</v>
      </c>
      <c r="F41" s="8">
        <f t="shared" si="4"/>
        <v>58.419999999999995</v>
      </c>
      <c r="G41" s="17" t="s">
        <v>10</v>
      </c>
      <c r="I41" s="41"/>
      <c r="J41" s="41"/>
      <c r="K41" s="46"/>
      <c r="L41" s="47"/>
      <c r="M41" s="48"/>
      <c r="O41" s="53"/>
    </row>
    <row r="42" spans="2:15" x14ac:dyDescent="0.3">
      <c r="B42" s="27" t="s">
        <v>36</v>
      </c>
      <c r="C42" s="7" t="s">
        <v>20</v>
      </c>
      <c r="D42" s="8">
        <f>D38/D43</f>
        <v>2.0384615384615383</v>
      </c>
      <c r="E42" s="8">
        <f t="shared" si="3"/>
        <v>51.776923076923069</v>
      </c>
      <c r="F42" s="8">
        <f t="shared" si="4"/>
        <v>5.1776923076923067</v>
      </c>
      <c r="G42" s="17" t="s">
        <v>4</v>
      </c>
      <c r="I42" s="41"/>
      <c r="J42" s="41"/>
      <c r="K42" s="46"/>
      <c r="L42" s="47"/>
      <c r="M42" s="48"/>
      <c r="O42" s="53"/>
    </row>
    <row r="43" spans="2:15" x14ac:dyDescent="0.3">
      <c r="B43" s="26" t="s">
        <v>37</v>
      </c>
      <c r="C43" s="5" t="s">
        <v>28</v>
      </c>
      <c r="D43" s="9">
        <v>26</v>
      </c>
      <c r="E43" s="8"/>
      <c r="F43" s="8"/>
      <c r="G43" s="17" t="s">
        <v>6</v>
      </c>
      <c r="I43" s="41"/>
      <c r="J43" s="41"/>
      <c r="K43" s="46"/>
      <c r="L43" s="47"/>
      <c r="M43" s="48"/>
      <c r="O43" s="53"/>
    </row>
    <row r="44" spans="2:15" x14ac:dyDescent="0.3">
      <c r="B44" s="28" t="s">
        <v>38</v>
      </c>
      <c r="C44" s="3" t="s">
        <v>21</v>
      </c>
      <c r="D44" s="4">
        <v>0.5</v>
      </c>
      <c r="E44" s="8">
        <f t="shared" si="3"/>
        <v>12.7</v>
      </c>
      <c r="F44" s="8">
        <f t="shared" si="4"/>
        <v>1.27</v>
      </c>
      <c r="G44" s="17"/>
      <c r="I44" s="41"/>
      <c r="J44" s="41"/>
      <c r="K44" s="46"/>
      <c r="L44" s="47"/>
      <c r="M44" s="48"/>
      <c r="O44" s="53"/>
    </row>
    <row r="45" spans="2:15" x14ac:dyDescent="0.3">
      <c r="B45" s="28" t="s">
        <v>39</v>
      </c>
      <c r="C45" s="3" t="s">
        <v>22</v>
      </c>
      <c r="D45" s="4">
        <f>D44*2</f>
        <v>1</v>
      </c>
      <c r="E45" s="8">
        <f t="shared" si="3"/>
        <v>25.4</v>
      </c>
      <c r="F45" s="8">
        <f t="shared" si="4"/>
        <v>2.54</v>
      </c>
      <c r="G45" s="17" t="s">
        <v>5</v>
      </c>
      <c r="I45" s="41"/>
      <c r="J45" s="41"/>
      <c r="K45" s="46"/>
      <c r="L45" s="47"/>
      <c r="M45" s="48"/>
      <c r="O45" s="53"/>
    </row>
    <row r="46" spans="2:15" x14ac:dyDescent="0.3">
      <c r="B46" s="28" t="s">
        <v>40</v>
      </c>
      <c r="C46" s="3" t="s">
        <v>23</v>
      </c>
      <c r="D46" s="4">
        <v>0.5</v>
      </c>
      <c r="E46" s="8">
        <f t="shared" si="3"/>
        <v>12.7</v>
      </c>
      <c r="F46" s="8">
        <f t="shared" si="4"/>
        <v>1.27</v>
      </c>
      <c r="G46" s="17" t="s">
        <v>7</v>
      </c>
      <c r="I46" s="41"/>
      <c r="J46" s="41"/>
      <c r="K46" s="46"/>
      <c r="L46" s="47"/>
      <c r="M46" s="48"/>
      <c r="O46" s="53"/>
    </row>
    <row r="47" spans="2:15" x14ac:dyDescent="0.3">
      <c r="B47" s="28" t="s">
        <v>41</v>
      </c>
      <c r="C47" s="3" t="s">
        <v>24</v>
      </c>
      <c r="D47" s="4">
        <v>0.5</v>
      </c>
      <c r="E47" s="8">
        <f t="shared" si="3"/>
        <v>12.7</v>
      </c>
      <c r="F47" s="8">
        <f t="shared" si="4"/>
        <v>1.27</v>
      </c>
      <c r="G47" s="17" t="s">
        <v>3</v>
      </c>
      <c r="I47" s="41"/>
      <c r="J47" s="41"/>
      <c r="K47" s="46"/>
      <c r="L47" s="47"/>
      <c r="M47" s="48"/>
      <c r="O47" s="53"/>
    </row>
    <row r="48" spans="2:15" ht="15" thickBot="1" x14ac:dyDescent="0.35">
      <c r="B48" s="28" t="s">
        <v>42</v>
      </c>
      <c r="C48" s="3" t="s">
        <v>25</v>
      </c>
      <c r="D48" s="4">
        <f>(D43-1)*D47</f>
        <v>12.5</v>
      </c>
      <c r="E48" s="8">
        <f t="shared" si="3"/>
        <v>317.5</v>
      </c>
      <c r="F48" s="8">
        <f t="shared" si="4"/>
        <v>31.75</v>
      </c>
      <c r="G48" s="17" t="s">
        <v>11</v>
      </c>
      <c r="I48" s="42"/>
      <c r="J48" s="42"/>
      <c r="K48" s="49"/>
      <c r="L48" s="50"/>
      <c r="M48" s="51"/>
      <c r="O48" s="54"/>
    </row>
    <row r="49" spans="2:15" ht="15" thickTop="1" x14ac:dyDescent="0.3">
      <c r="B49" s="28" t="s">
        <v>43</v>
      </c>
      <c r="C49" s="3" t="s">
        <v>29</v>
      </c>
      <c r="D49" s="4">
        <f>D44+D42+D46+(D47/2)</f>
        <v>3.2884615384615383</v>
      </c>
      <c r="E49" s="8">
        <f t="shared" si="3"/>
        <v>83.526923076923069</v>
      </c>
      <c r="F49" s="8">
        <f t="shared" si="4"/>
        <v>8.3526923076923065</v>
      </c>
      <c r="G49" s="17" t="s">
        <v>12</v>
      </c>
      <c r="I49" s="34" t="s">
        <v>29</v>
      </c>
      <c r="J49" s="1" t="s">
        <v>30</v>
      </c>
      <c r="O49" s="35"/>
    </row>
    <row r="50" spans="2:15" x14ac:dyDescent="0.3">
      <c r="B50" s="28" t="s">
        <v>44</v>
      </c>
      <c r="C50" s="3" t="s">
        <v>30</v>
      </c>
      <c r="D50" s="4">
        <f>D42+D46+D47</f>
        <v>3.0384615384615383</v>
      </c>
      <c r="E50" s="8">
        <f t="shared" si="3"/>
        <v>77.176923076923075</v>
      </c>
      <c r="F50" s="8">
        <f t="shared" si="4"/>
        <v>7.7176923076923076</v>
      </c>
      <c r="G50" s="17" t="s">
        <v>13</v>
      </c>
      <c r="I50" s="36">
        <f>D49</f>
        <v>3.2884615384615383</v>
      </c>
      <c r="J50" s="36">
        <f>D50</f>
        <v>3.0384615384615383</v>
      </c>
    </row>
    <row r="51" spans="2:15" x14ac:dyDescent="0.3">
      <c r="B51" s="28"/>
      <c r="C51" s="3"/>
      <c r="D51" s="4"/>
      <c r="E51" s="8"/>
      <c r="F51" s="8"/>
      <c r="G51" s="17"/>
    </row>
    <row r="52" spans="2:15" x14ac:dyDescent="0.3">
      <c r="B52" s="28" t="s">
        <v>45</v>
      </c>
      <c r="C52" s="3" t="s">
        <v>26</v>
      </c>
      <c r="D52" s="4">
        <f>(D43*D53)+D38+D45</f>
        <v>63.75</v>
      </c>
      <c r="E52" s="8">
        <f t="shared" si="3"/>
        <v>1619.25</v>
      </c>
      <c r="F52" s="8">
        <f t="shared" si="4"/>
        <v>161.92500000000001</v>
      </c>
      <c r="G52" s="17" t="s">
        <v>14</v>
      </c>
    </row>
    <row r="53" spans="2:15" x14ac:dyDescent="0.3">
      <c r="B53" s="28" t="s">
        <v>46</v>
      </c>
      <c r="C53" s="3" t="s">
        <v>27</v>
      </c>
      <c r="D53" s="4">
        <v>0.375</v>
      </c>
      <c r="E53" s="8">
        <f t="shared" si="3"/>
        <v>9.5249999999999986</v>
      </c>
      <c r="F53" s="8">
        <f t="shared" si="4"/>
        <v>0.9524999999999999</v>
      </c>
      <c r="G53" s="17" t="s">
        <v>15</v>
      </c>
      <c r="I53" s="37">
        <f>D52</f>
        <v>63.75</v>
      </c>
      <c r="J53" s="38"/>
      <c r="K53" s="38"/>
      <c r="L53" s="38"/>
      <c r="M53" s="39"/>
    </row>
    <row r="54" spans="2:15" ht="15" thickBot="1" x14ac:dyDescent="0.35">
      <c r="B54" s="28" t="s">
        <v>47</v>
      </c>
      <c r="C54" s="3" t="s">
        <v>31</v>
      </c>
      <c r="D54" s="4">
        <f>D44+D42+D53+(D47/2)</f>
        <v>3.1634615384615383</v>
      </c>
      <c r="E54" s="8">
        <f t="shared" si="3"/>
        <v>80.351923076923072</v>
      </c>
      <c r="F54" s="8">
        <f t="shared" si="4"/>
        <v>8.0351923076923075</v>
      </c>
      <c r="G54" s="17" t="s">
        <v>16</v>
      </c>
    </row>
    <row r="55" spans="2:15" ht="15.6" thickTop="1" thickBot="1" x14ac:dyDescent="0.35">
      <c r="B55" s="29" t="s">
        <v>48</v>
      </c>
      <c r="C55" s="18" t="s">
        <v>32</v>
      </c>
      <c r="D55" s="19">
        <f>D42+D53</f>
        <v>2.4134615384615383</v>
      </c>
      <c r="E55" s="20">
        <f t="shared" si="3"/>
        <v>61.301923076923067</v>
      </c>
      <c r="F55" s="20">
        <f t="shared" si="4"/>
        <v>6.1301923076923064</v>
      </c>
      <c r="G55" s="21" t="s">
        <v>17</v>
      </c>
      <c r="I55" s="40"/>
      <c r="J55" s="40"/>
      <c r="K55" s="43" t="s">
        <v>65</v>
      </c>
      <c r="L55" s="44"/>
      <c r="M55" s="45"/>
      <c r="O55" s="52">
        <f>D41</f>
        <v>23</v>
      </c>
    </row>
    <row r="56" spans="2:15" ht="15" thickTop="1" x14ac:dyDescent="0.3">
      <c r="I56" s="41"/>
      <c r="J56" s="41"/>
      <c r="K56" s="46"/>
      <c r="L56" s="47"/>
      <c r="M56" s="48"/>
      <c r="O56" s="53"/>
    </row>
    <row r="57" spans="2:15" x14ac:dyDescent="0.3">
      <c r="I57" s="41"/>
      <c r="J57" s="41"/>
      <c r="K57" s="46"/>
      <c r="L57" s="47"/>
      <c r="M57" s="48"/>
      <c r="O57" s="53"/>
    </row>
    <row r="58" spans="2:15" x14ac:dyDescent="0.3">
      <c r="I58" s="41"/>
      <c r="J58" s="41"/>
      <c r="K58" s="46"/>
      <c r="L58" s="47"/>
      <c r="M58" s="48"/>
      <c r="O58" s="53"/>
    </row>
    <row r="59" spans="2:15" x14ac:dyDescent="0.3">
      <c r="I59" s="41"/>
      <c r="J59" s="41"/>
      <c r="K59" s="46"/>
      <c r="L59" s="47"/>
      <c r="M59" s="48"/>
      <c r="O59" s="53"/>
    </row>
    <row r="60" spans="2:15" x14ac:dyDescent="0.3">
      <c r="I60" s="41"/>
      <c r="J60" s="41"/>
      <c r="K60" s="46"/>
      <c r="L60" s="47"/>
      <c r="M60" s="48"/>
      <c r="O60" s="53"/>
    </row>
    <row r="61" spans="2:15" x14ac:dyDescent="0.3">
      <c r="I61" s="41"/>
      <c r="J61" s="41"/>
      <c r="K61" s="46"/>
      <c r="L61" s="47"/>
      <c r="M61" s="48"/>
      <c r="O61" s="53"/>
    </row>
    <row r="62" spans="2:15" x14ac:dyDescent="0.3">
      <c r="I62" s="41"/>
      <c r="J62" s="41"/>
      <c r="K62" s="46"/>
      <c r="L62" s="47"/>
      <c r="M62" s="48"/>
      <c r="O62" s="53"/>
    </row>
    <row r="63" spans="2:15" x14ac:dyDescent="0.3">
      <c r="I63" s="41"/>
      <c r="J63" s="41"/>
      <c r="K63" s="46"/>
      <c r="L63" s="47"/>
      <c r="M63" s="48"/>
      <c r="O63" s="53"/>
    </row>
    <row r="64" spans="2:15" ht="15" thickBot="1" x14ac:dyDescent="0.35">
      <c r="I64" s="42"/>
      <c r="J64" s="42"/>
      <c r="K64" s="49"/>
      <c r="L64" s="50"/>
      <c r="M64" s="51"/>
      <c r="O64" s="54"/>
    </row>
    <row r="65" spans="9:15" ht="15" thickTop="1" x14ac:dyDescent="0.3">
      <c r="I65" s="34" t="s">
        <v>29</v>
      </c>
      <c r="J65" s="1" t="s">
        <v>30</v>
      </c>
      <c r="O65" s="35"/>
    </row>
    <row r="66" spans="9:15" x14ac:dyDescent="0.3">
      <c r="I66" s="36">
        <f>D54</f>
        <v>3.1634615384615383</v>
      </c>
      <c r="J66" s="36">
        <f>D55</f>
        <v>2.4134615384615383</v>
      </c>
    </row>
  </sheetData>
  <mergeCells count="20">
    <mergeCell ref="I4:M4"/>
    <mergeCell ref="O6:O15"/>
    <mergeCell ref="I20:M20"/>
    <mergeCell ref="I39:I48"/>
    <mergeCell ref="J39:J48"/>
    <mergeCell ref="K39:M48"/>
    <mergeCell ref="O39:O48"/>
    <mergeCell ref="I6:I15"/>
    <mergeCell ref="J6:J15"/>
    <mergeCell ref="K6:M15"/>
    <mergeCell ref="I22:I31"/>
    <mergeCell ref="J22:J31"/>
    <mergeCell ref="K22:M31"/>
    <mergeCell ref="O22:O31"/>
    <mergeCell ref="I37:M37"/>
    <mergeCell ref="I53:M53"/>
    <mergeCell ref="I55:I64"/>
    <mergeCell ref="J55:J64"/>
    <mergeCell ref="K55:M64"/>
    <mergeCell ref="O55:O64"/>
  </mergeCells>
  <pageMargins left="0.7" right="0.7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Pettican</dc:creator>
  <cp:lastModifiedBy>ADMINIBM</cp:lastModifiedBy>
  <cp:lastPrinted>2019-01-28T23:35:15Z</cp:lastPrinted>
  <dcterms:created xsi:type="dcterms:W3CDTF">2019-01-28T21:09:24Z</dcterms:created>
  <dcterms:modified xsi:type="dcterms:W3CDTF">2019-02-02T19:21:30Z</dcterms:modified>
</cp:coreProperties>
</file>